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<sst xmlns="http://schemas.openxmlformats.org/spreadsheetml/2006/main" count="119" uniqueCount="82">
  <si>
    <t>Localité</t>
  </si>
  <si>
    <t>Obs,</t>
  </si>
  <si>
    <t>Km partiel</t>
  </si>
  <si>
    <t>Km Total</t>
  </si>
  <si>
    <t>Dénivellé</t>
  </si>
  <si>
    <t>durée d' arrêt en minutes</t>
  </si>
  <si>
    <t>Dén. Total</t>
  </si>
  <si>
    <t>Correction pour dénivelé positif en minutes - 60 ' pour ??? Porter la valeur en H2</t>
  </si>
  <si>
    <t>Temps de parcours - moyenne "normale" à placer en i2</t>
  </si>
  <si>
    <t>Cumul : parcours + dénivellé + arrêts</t>
  </si>
  <si>
    <t>Total cumul</t>
  </si>
  <si>
    <t>Nb H</t>
  </si>
  <si>
    <t>Nb mn</t>
  </si>
  <si>
    <t>Durée de parcours</t>
  </si>
  <si>
    <t>Heure de passage (départ après arrêt)</t>
  </si>
  <si>
    <t>Départ</t>
  </si>
  <si>
    <t>Lons Gare</t>
  </si>
  <si>
    <t>Saint Julien</t>
  </si>
  <si>
    <t>TOURNON</t>
  </si>
  <si>
    <t>Neuville s Ain</t>
  </si>
  <si>
    <t>Pont d'ain</t>
  </si>
  <si>
    <t>D 117</t>
  </si>
  <si>
    <t>D 117 / D 42</t>
  </si>
  <si>
    <t>D 984</t>
  </si>
  <si>
    <t>Meximieux</t>
  </si>
  <si>
    <t>CV / D 65</t>
  </si>
  <si>
    <t>Loyettes</t>
  </si>
  <si>
    <t>D 18</t>
  </si>
  <si>
    <t>Pont de Cheruy</t>
  </si>
  <si>
    <t>D 24 A/D 29</t>
  </si>
  <si>
    <t>St Laurent de Mure</t>
  </si>
  <si>
    <t>D 147</t>
  </si>
  <si>
    <t>D 152</t>
  </si>
  <si>
    <t>CHAPONNAY</t>
  </si>
  <si>
    <t>D 125</t>
  </si>
  <si>
    <t>VIENNE</t>
  </si>
  <si>
    <t>St Romain de Gall</t>
  </si>
  <si>
    <t>D 386 &amp; piste cyclable</t>
  </si>
  <si>
    <t>AMPUIS</t>
  </si>
  <si>
    <t xml:space="preserve">D 386  </t>
  </si>
  <si>
    <t>Condrieu</t>
  </si>
  <si>
    <t>D 1086</t>
  </si>
  <si>
    <t>St Pierre de Bœuf</t>
  </si>
  <si>
    <t>MIONS</t>
  </si>
  <si>
    <t>LONS 17 : 30</t>
  </si>
  <si>
    <t>RIVE DE GIER</t>
  </si>
  <si>
    <t>D 30</t>
  </si>
  <si>
    <t>Ste CROIX en Jarez</t>
  </si>
  <si>
    <t>Col de Pavezin</t>
  </si>
  <si>
    <t>D 7</t>
  </si>
  <si>
    <t>PELUSIN</t>
  </si>
  <si>
    <t>D 79 / D 503</t>
  </si>
  <si>
    <t>Jonction Eq1</t>
  </si>
  <si>
    <t>D 1086 - après jonction/Arrêt</t>
  </si>
  <si>
    <t>Serrières</t>
  </si>
  <si>
    <t>Saint PERAY</t>
  </si>
  <si>
    <t>LA VOULTE</t>
  </si>
  <si>
    <t>Le TEIL</t>
  </si>
  <si>
    <t>Viviers</t>
  </si>
  <si>
    <t>BOURG St ANDEOL</t>
  </si>
  <si>
    <t>PONT St ESPRIT</t>
  </si>
  <si>
    <t>Centre de MARCOULE</t>
  </si>
  <si>
    <t>D 138</t>
  </si>
  <si>
    <t>D 238</t>
  </si>
  <si>
    <t>CADEROUSSE</t>
  </si>
  <si>
    <t>D 237 / D 980</t>
  </si>
  <si>
    <t>ROQUEMAURE</t>
  </si>
  <si>
    <t>d 642</t>
  </si>
  <si>
    <t>PUJAULT</t>
  </si>
  <si>
    <t>ROCHEFORT SUR GARD</t>
  </si>
  <si>
    <t>D 377</t>
  </si>
  <si>
    <t>CV / D 126</t>
  </si>
  <si>
    <t>Pont d'ARAMON</t>
  </si>
  <si>
    <t>d 183 a</t>
  </si>
  <si>
    <t>TARASCON / BEAUCAIRE</t>
  </si>
  <si>
    <t>D 15</t>
  </si>
  <si>
    <t>FOURQUES</t>
  </si>
  <si>
    <t>TRINQUETAILLES</t>
  </si>
  <si>
    <t>D 570</t>
  </si>
  <si>
    <t>STES MARIES DE LA MER</t>
  </si>
  <si>
    <t>arrivée</t>
  </si>
  <si>
    <t>JONCTION Eq2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</si>
</sst>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h:mm"/>
    <numFmt numFmtId="166" formatCode="0.0"/>
    <numFmt numFmtId="167" formatCode="_-* #,##0.0\ _€_-;\-* #,##0.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45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164" fontId="5" fillId="34" borderId="10" xfId="45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2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vertical="center"/>
      <protection locked="0"/>
    </xf>
    <xf numFmtId="0" fontId="7" fillId="35" borderId="11" xfId="0" applyFont="1" applyFill="1" applyBorder="1" applyAlignment="1" applyProtection="1">
      <alignment vertical="center"/>
      <protection locked="0"/>
    </xf>
    <xf numFmtId="164" fontId="7" fillId="35" borderId="11" xfId="45" applyNumberFormat="1" applyFont="1" applyFill="1" applyBorder="1" applyAlignment="1">
      <alignment vertical="center"/>
    </xf>
    <xf numFmtId="164" fontId="7" fillId="35" borderId="11" xfId="45" applyNumberFormat="1" applyFont="1" applyFill="1" applyBorder="1" applyAlignment="1" applyProtection="1">
      <alignment horizontal="center" vertical="center"/>
      <protection locked="0"/>
    </xf>
    <xf numFmtId="1" fontId="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>
      <alignment horizontal="center" vertical="center"/>
    </xf>
    <xf numFmtId="43" fontId="7" fillId="35" borderId="11" xfId="45" applyFont="1" applyFill="1" applyBorder="1" applyAlignment="1">
      <alignment horizontal="left" vertical="center"/>
    </xf>
    <xf numFmtId="43" fontId="7" fillId="35" borderId="11" xfId="0" applyNumberFormat="1" applyFont="1" applyFill="1" applyBorder="1" applyAlignment="1">
      <alignment horizontal="left" vertical="center"/>
    </xf>
    <xf numFmtId="1" fontId="7" fillId="35" borderId="11" xfId="0" applyNumberFormat="1" applyFont="1" applyFill="1" applyBorder="1" applyAlignment="1">
      <alignment horizontal="left" vertical="center"/>
    </xf>
    <xf numFmtId="165" fontId="7" fillId="35" borderId="12" xfId="0" applyNumberFormat="1" applyFont="1" applyFill="1" applyBorder="1" applyAlignment="1">
      <alignment horizontal="center" vertical="center"/>
    </xf>
    <xf numFmtId="165" fontId="7" fillId="35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2" fillId="35" borderId="11" xfId="0" applyFont="1" applyFill="1" applyBorder="1" applyAlignment="1">
      <alignment horizontal="center" vertical="center"/>
    </xf>
    <xf numFmtId="43" fontId="2" fillId="35" borderId="11" xfId="0" applyNumberFormat="1" applyFont="1" applyFill="1" applyBorder="1" applyAlignment="1">
      <alignment horizontal="left" vertical="center"/>
    </xf>
    <xf numFmtId="43" fontId="25" fillId="35" borderId="11" xfId="0" applyNumberFormat="1" applyFont="1" applyFill="1" applyBorder="1" applyAlignment="1">
      <alignment horizontal="left" vertical="center"/>
    </xf>
    <xf numFmtId="1" fontId="25" fillId="35" borderId="11" xfId="0" applyNumberFormat="1" applyFont="1" applyFill="1" applyBorder="1" applyAlignment="1">
      <alignment horizontal="left" vertical="center"/>
    </xf>
    <xf numFmtId="165" fontId="2" fillId="35" borderId="12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164" fontId="2" fillId="34" borderId="10" xfId="45" applyNumberFormat="1" applyFont="1" applyFill="1" applyBorder="1" applyAlignment="1" applyProtection="1">
      <alignment horizontal="center" vertical="center"/>
      <protection locked="0"/>
    </xf>
    <xf numFmtId="164" fontId="7" fillId="35" borderId="10" xfId="45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1" fontId="2" fillId="33" borderId="10" xfId="45" applyNumberFormat="1" applyFont="1" applyFill="1" applyBorder="1" applyAlignment="1">
      <alignment horizontal="center" vertical="center" wrapText="1"/>
    </xf>
    <xf numFmtId="1" fontId="2" fillId="34" borderId="10" xfId="45" applyNumberFormat="1" applyFont="1" applyFill="1" applyBorder="1" applyAlignment="1" applyProtection="1">
      <alignment horizontal="center" vertical="center"/>
      <protection locked="0"/>
    </xf>
    <xf numFmtId="1" fontId="7" fillId="35" borderId="11" xfId="45" applyNumberFormat="1" applyFont="1" applyFill="1" applyBorder="1" applyAlignment="1" applyProtection="1">
      <alignment horizontal="center" vertical="center"/>
      <protection locked="0"/>
    </xf>
    <xf numFmtId="1" fontId="7" fillId="35" borderId="10" xfId="45" applyNumberFormat="1" applyFont="1" applyFill="1" applyBorder="1" applyAlignment="1" applyProtection="1">
      <alignment horizontal="center" vertical="center"/>
      <protection locked="0"/>
    </xf>
    <xf numFmtId="1" fontId="42" fillId="0" borderId="10" xfId="0" applyNumberFormat="1" applyFont="1" applyBorder="1" applyAlignment="1">
      <alignment horizontal="center"/>
    </xf>
    <xf numFmtId="1" fontId="42" fillId="0" borderId="0" xfId="0" applyNumberFormat="1" applyFont="1" applyAlignment="1">
      <alignment horizontal="center"/>
    </xf>
    <xf numFmtId="164" fontId="3" fillId="33" borderId="10" xfId="45" applyNumberFormat="1" applyFont="1" applyFill="1" applyBorder="1" applyAlignment="1">
      <alignment horizontal="center" vertical="center" wrapText="1"/>
    </xf>
    <xf numFmtId="164" fontId="3" fillId="34" borderId="10" xfId="45" applyNumberFormat="1" applyFont="1" applyFill="1" applyBorder="1" applyAlignment="1">
      <alignment horizontal="center" vertical="center"/>
    </xf>
    <xf numFmtId="164" fontId="42" fillId="0" borderId="10" xfId="45" applyNumberFormat="1" applyFont="1" applyBorder="1" applyAlignment="1">
      <alignment/>
    </xf>
    <xf numFmtId="164" fontId="42" fillId="0" borderId="0" xfId="45" applyNumberFormat="1" applyFont="1" applyAlignment="1">
      <alignment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 applyProtection="1">
      <alignment vertical="center"/>
      <protection locked="0"/>
    </xf>
    <xf numFmtId="1" fontId="2" fillId="35" borderId="10" xfId="45" applyNumberFormat="1" applyFont="1" applyFill="1" applyBorder="1" applyAlignment="1" applyProtection="1">
      <alignment horizontal="center" vertical="center"/>
      <protection locked="0"/>
    </xf>
    <xf numFmtId="164" fontId="2" fillId="35" borderId="10" xfId="45" applyNumberFormat="1" applyFont="1" applyFill="1" applyBorder="1" applyAlignment="1" applyProtection="1">
      <alignment horizontal="center" vertical="center"/>
      <protection locked="0"/>
    </xf>
    <xf numFmtId="1" fontId="42" fillId="35" borderId="10" xfId="0" applyNumberFormat="1" applyFont="1" applyFill="1" applyBorder="1" applyAlignment="1">
      <alignment horizontal="center"/>
    </xf>
    <xf numFmtId="164" fontId="42" fillId="35" borderId="10" xfId="45" applyNumberFormat="1" applyFont="1" applyFill="1" applyBorder="1" applyAlignment="1">
      <alignment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1" fontId="2" fillId="35" borderId="0" xfId="45" applyNumberFormat="1" applyFont="1" applyFill="1" applyBorder="1" applyAlignment="1" applyProtection="1">
      <alignment horizontal="center" vertical="center"/>
      <protection locked="0"/>
    </xf>
    <xf numFmtId="164" fontId="7" fillId="35" borderId="0" xfId="45" applyNumberFormat="1" applyFont="1" applyFill="1" applyBorder="1" applyAlignment="1">
      <alignment vertical="center"/>
    </xf>
    <xf numFmtId="164" fontId="2" fillId="35" borderId="0" xfId="45" applyNumberFormat="1" applyFont="1" applyFill="1" applyBorder="1" applyAlignment="1" applyProtection="1">
      <alignment horizontal="center" vertical="center"/>
      <protection locked="0"/>
    </xf>
    <xf numFmtId="1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horizontal="center" vertical="center"/>
    </xf>
    <xf numFmtId="43" fontId="7" fillId="35" borderId="0" xfId="45" applyFont="1" applyFill="1" applyBorder="1" applyAlignment="1">
      <alignment horizontal="left" vertical="center"/>
    </xf>
    <xf numFmtId="43" fontId="2" fillId="35" borderId="0" xfId="0" applyNumberFormat="1" applyFont="1" applyFill="1" applyBorder="1" applyAlignment="1">
      <alignment horizontal="left" vertical="center"/>
    </xf>
    <xf numFmtId="43" fontId="25" fillId="35" borderId="0" xfId="0" applyNumberFormat="1" applyFont="1" applyFill="1" applyBorder="1" applyAlignment="1">
      <alignment horizontal="left" vertical="center"/>
    </xf>
    <xf numFmtId="1" fontId="25" fillId="35" borderId="0" xfId="0" applyNumberFormat="1" applyFont="1" applyFill="1" applyBorder="1" applyAlignment="1">
      <alignment horizontal="left" vertical="center"/>
    </xf>
    <xf numFmtId="165" fontId="2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vertical="center" wrapText="1"/>
      <protection locked="0"/>
    </xf>
    <xf numFmtId="1" fontId="42" fillId="35" borderId="0" xfId="0" applyNumberFormat="1" applyFont="1" applyFill="1" applyBorder="1" applyAlignment="1">
      <alignment horizontal="center"/>
    </xf>
    <xf numFmtId="164" fontId="42" fillId="35" borderId="0" xfId="45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164" fontId="7" fillId="35" borderId="10" xfId="45" applyNumberFormat="1" applyFont="1" applyFill="1" applyBorder="1" applyAlignment="1">
      <alignment vertical="center"/>
    </xf>
    <xf numFmtId="1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/>
    </xf>
    <xf numFmtId="43" fontId="7" fillId="35" borderId="10" xfId="45" applyFont="1" applyFill="1" applyBorder="1" applyAlignment="1">
      <alignment horizontal="left" vertical="center"/>
    </xf>
    <xf numFmtId="43" fontId="2" fillId="35" borderId="10" xfId="0" applyNumberFormat="1" applyFont="1" applyFill="1" applyBorder="1" applyAlignment="1">
      <alignment horizontal="left" vertical="center"/>
    </xf>
    <xf numFmtId="43" fontId="25" fillId="35" borderId="10" xfId="0" applyNumberFormat="1" applyFont="1" applyFill="1" applyBorder="1" applyAlignment="1">
      <alignment horizontal="left" vertical="center"/>
    </xf>
    <xf numFmtId="1" fontId="25" fillId="35" borderId="10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>
      <alignment/>
    </xf>
    <xf numFmtId="1" fontId="42" fillId="34" borderId="10" xfId="0" applyNumberFormat="1" applyFont="1" applyFill="1" applyBorder="1" applyAlignment="1">
      <alignment horizontal="center"/>
    </xf>
    <xf numFmtId="164" fontId="7" fillId="34" borderId="10" xfId="45" applyNumberFormat="1" applyFont="1" applyFill="1" applyBorder="1" applyAlignment="1">
      <alignment vertical="center"/>
    </xf>
    <xf numFmtId="164" fontId="42" fillId="34" borderId="10" xfId="45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3" fontId="7" fillId="34" borderId="10" xfId="45" applyFont="1" applyFill="1" applyBorder="1" applyAlignment="1">
      <alignment horizontal="left" vertical="center"/>
    </xf>
    <xf numFmtId="43" fontId="7" fillId="34" borderId="11" xfId="45" applyFont="1" applyFill="1" applyBorder="1" applyAlignment="1">
      <alignment horizontal="left" vertical="center"/>
    </xf>
    <xf numFmtId="43" fontId="2" fillId="34" borderId="11" xfId="0" applyNumberFormat="1" applyFont="1" applyFill="1" applyBorder="1" applyAlignment="1">
      <alignment horizontal="left" vertical="center"/>
    </xf>
    <xf numFmtId="43" fontId="25" fillId="34" borderId="11" xfId="0" applyNumberFormat="1" applyFont="1" applyFill="1" applyBorder="1" applyAlignment="1">
      <alignment horizontal="left" vertical="center"/>
    </xf>
    <xf numFmtId="1" fontId="25" fillId="34" borderId="11" xfId="0" applyNumberFormat="1" applyFont="1" applyFill="1" applyBorder="1" applyAlignment="1">
      <alignment horizontal="left" vertical="center"/>
    </xf>
    <xf numFmtId="165" fontId="2" fillId="34" borderId="12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165" fontId="7" fillId="34" borderId="11" xfId="0" applyNumberFormat="1" applyFont="1" applyFill="1" applyBorder="1" applyAlignment="1">
      <alignment horizontal="center" vertical="center"/>
    </xf>
    <xf numFmtId="1" fontId="45" fillId="34" borderId="10" xfId="45" applyNumberFormat="1" applyFont="1" applyFill="1" applyBorder="1" applyAlignment="1" applyProtection="1">
      <alignment horizontal="center" vertical="center"/>
      <protection locked="0"/>
    </xf>
    <xf numFmtId="164" fontId="45" fillId="34" borderId="10" xfId="45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 applyProtection="1">
      <alignment horizontal="center" vertical="center"/>
      <protection locked="0"/>
    </xf>
    <xf numFmtId="43" fontId="2" fillId="34" borderId="10" xfId="0" applyNumberFormat="1" applyFont="1" applyFill="1" applyBorder="1" applyAlignment="1">
      <alignment horizontal="left" vertical="center"/>
    </xf>
    <xf numFmtId="43" fontId="25" fillId="34" borderId="10" xfId="0" applyNumberFormat="1" applyFont="1" applyFill="1" applyBorder="1" applyAlignment="1">
      <alignment horizontal="left" vertical="center"/>
    </xf>
    <xf numFmtId="1" fontId="25" fillId="34" borderId="10" xfId="0" applyNumberFormat="1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9</xdr:row>
      <xdr:rowOff>104775</xdr:rowOff>
    </xdr:from>
    <xdr:to>
      <xdr:col>32</xdr:col>
      <xdr:colOff>609600</xdr:colOff>
      <xdr:row>18</xdr:row>
      <xdr:rowOff>76200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077075" y="2981325"/>
          <a:ext cx="546735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sauf pour  les horaires de la jonction  entre les deux équipes, les heures  prévues sont celles du départ du lieu (après arrêt ,,,) - les calculs ont été faits sur les bases :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equipe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(trajet long) - jusqu'à la jonction sur une base de 25 km/h "à plat" corrigé d'une heure supplémentaire pour 1200 m de dénivelé positif , arrêts courts ...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équipe 2 et équipe 1 après jonction : base 21 km/h de moyenne  "à plat" corrigé d'une heure supplémentaire pour 1000 m nde dénivelé positif  (parcours de nuit + finnde parcours ...)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 : ne pas tenir compte d'un avertissement éventuel sur des "références circulaires" à l'ouverture du fichier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="90" zoomScaleNormal="90" zoomScalePageLayoutView="0" workbookViewId="0" topLeftCell="A21">
      <selection activeCell="A22" sqref="A22:P42"/>
    </sheetView>
  </sheetViews>
  <sheetFormatPr defaultColWidth="11.421875" defaultRowHeight="15"/>
  <cols>
    <col min="1" max="1" width="26.00390625" style="0" customWidth="1"/>
    <col min="2" max="2" width="27.140625" style="0" bestFit="1" customWidth="1"/>
    <col min="3" max="3" width="7.00390625" style="42" bestFit="1" customWidth="1"/>
    <col min="4" max="4" width="7.8515625" style="0" bestFit="1" customWidth="1"/>
    <col min="5" max="5" width="8.8515625" style="46" bestFit="1" customWidth="1"/>
    <col min="6" max="6" width="8.28125" style="36" bestFit="1" customWidth="1"/>
    <col min="7" max="7" width="6.140625" style="0" customWidth="1"/>
    <col min="8" max="8" width="11.8515625" style="0" hidden="1" customWidth="1"/>
    <col min="9" max="9" width="10.8515625" style="0" hidden="1" customWidth="1"/>
    <col min="10" max="10" width="9.8515625" style="0" hidden="1" customWidth="1"/>
    <col min="11" max="11" width="10.421875" style="0" hidden="1" customWidth="1"/>
    <col min="12" max="12" width="4.7109375" style="0" hidden="1" customWidth="1"/>
    <col min="13" max="13" width="6.140625" style="0" hidden="1" customWidth="1"/>
    <col min="14" max="14" width="8.421875" style="0" hidden="1" customWidth="1"/>
    <col min="15" max="15" width="5.140625" style="0" hidden="1" customWidth="1"/>
    <col min="16" max="16" width="10.8515625" style="0" bestFit="1" customWidth="1"/>
    <col min="17" max="17" width="6.140625" style="0" customWidth="1"/>
    <col min="18" max="18" width="18.28125" style="0" customWidth="1"/>
    <col min="19" max="19" width="15.140625" style="0" customWidth="1"/>
    <col min="20" max="22" width="7.421875" style="0" customWidth="1"/>
    <col min="23" max="23" width="8.28125" style="0" bestFit="1" customWidth="1"/>
    <col min="24" max="24" width="6.7109375" style="0" customWidth="1"/>
    <col min="25" max="25" width="11.00390625" style="0" hidden="1" customWidth="1"/>
    <col min="26" max="26" width="10.8515625" style="0" hidden="1" customWidth="1"/>
    <col min="27" max="27" width="9.8515625" style="0" hidden="1" customWidth="1"/>
    <col min="28" max="28" width="10.421875" style="0" hidden="1" customWidth="1"/>
    <col min="29" max="29" width="4.7109375" style="0" hidden="1" customWidth="1"/>
    <col min="30" max="30" width="6.140625" style="0" hidden="1" customWidth="1"/>
    <col min="31" max="31" width="8.421875" style="0" hidden="1" customWidth="1"/>
    <col min="32" max="32" width="5.140625" style="0" hidden="1" customWidth="1"/>
    <col min="33" max="33" width="10.8515625" style="0" bestFit="1" customWidth="1"/>
  </cols>
  <sheetData>
    <row r="1" spans="1:33" ht="96">
      <c r="A1" s="1" t="s">
        <v>0</v>
      </c>
      <c r="B1" s="1" t="s">
        <v>1</v>
      </c>
      <c r="C1" s="37" t="s">
        <v>2</v>
      </c>
      <c r="D1" s="2" t="s">
        <v>3</v>
      </c>
      <c r="E1" s="4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5" t="s">
        <v>12</v>
      </c>
      <c r="N1" s="3" t="s">
        <v>13</v>
      </c>
      <c r="O1" s="3"/>
      <c r="P1" s="3" t="s">
        <v>14</v>
      </c>
      <c r="R1" s="1" t="s">
        <v>0</v>
      </c>
      <c r="S1" s="1" t="s">
        <v>1</v>
      </c>
      <c r="T1" s="37" t="s">
        <v>2</v>
      </c>
      <c r="U1" s="2" t="s">
        <v>3</v>
      </c>
      <c r="V1" s="43" t="s">
        <v>4</v>
      </c>
      <c r="W1" s="4" t="s">
        <v>5</v>
      </c>
      <c r="X1" s="3" t="s">
        <v>6</v>
      </c>
      <c r="Y1" s="3" t="s">
        <v>7</v>
      </c>
      <c r="Z1" s="3" t="s">
        <v>8</v>
      </c>
      <c r="AA1" s="3" t="s">
        <v>9</v>
      </c>
      <c r="AB1" s="3" t="s">
        <v>10</v>
      </c>
      <c r="AC1" s="5" t="s">
        <v>11</v>
      </c>
      <c r="AD1" s="5" t="s">
        <v>12</v>
      </c>
      <c r="AE1" s="3" t="s">
        <v>13</v>
      </c>
      <c r="AF1" s="3"/>
      <c r="AG1" s="3" t="s">
        <v>14</v>
      </c>
    </row>
    <row r="2" spans="1:33" ht="15">
      <c r="A2" s="6" t="s">
        <v>15</v>
      </c>
      <c r="B2" s="7"/>
      <c r="C2" s="38">
        <v>1000</v>
      </c>
      <c r="D2" s="8">
        <v>21</v>
      </c>
      <c r="E2" s="44"/>
      <c r="F2" s="10"/>
      <c r="G2" s="9"/>
      <c r="H2" s="11">
        <v>1200</v>
      </c>
      <c r="I2" s="11">
        <v>25</v>
      </c>
      <c r="J2" s="9"/>
      <c r="K2" s="12"/>
      <c r="L2" s="13"/>
      <c r="M2" s="13"/>
      <c r="N2" s="12"/>
      <c r="O2" s="12"/>
      <c r="P2" s="14">
        <v>0.5208333333333334</v>
      </c>
      <c r="R2" s="6" t="s">
        <v>15</v>
      </c>
      <c r="S2" s="77" t="s">
        <v>44</v>
      </c>
      <c r="T2" s="38"/>
      <c r="U2" s="8"/>
      <c r="V2" s="44"/>
      <c r="W2" s="10"/>
      <c r="X2" s="9"/>
      <c r="Y2" s="11">
        <v>1000</v>
      </c>
      <c r="Z2" s="11">
        <v>21</v>
      </c>
      <c r="AA2" s="9"/>
      <c r="AB2" s="12"/>
      <c r="AC2" s="13"/>
      <c r="AD2" s="13"/>
      <c r="AE2" s="12"/>
      <c r="AF2" s="12"/>
      <c r="AG2" s="14">
        <v>0.8125</v>
      </c>
    </row>
    <row r="3" spans="1:33" ht="15">
      <c r="A3" s="15" t="s">
        <v>16</v>
      </c>
      <c r="B3" s="16" t="s">
        <v>21</v>
      </c>
      <c r="C3" s="39">
        <v>0</v>
      </c>
      <c r="D3" s="17">
        <v>0</v>
      </c>
      <c r="E3" s="18"/>
      <c r="F3" s="19"/>
      <c r="G3" s="20">
        <f aca="true" t="shared" si="0" ref="G3:G17">E3+G2</f>
        <v>0</v>
      </c>
      <c r="H3" s="21">
        <f>IF($H$2&lt;&gt;0,ROUND((E3/$H$2)*60,0),0)</f>
        <v>0</v>
      </c>
      <c r="I3" s="21">
        <f>IF($I$2&lt;&gt;0,(C3/$I$2)*60,0)</f>
        <v>0</v>
      </c>
      <c r="J3" s="22">
        <f>H3+I3+F3</f>
        <v>0</v>
      </c>
      <c r="K3" s="22">
        <f>(J3+K2)</f>
        <v>0</v>
      </c>
      <c r="L3" s="23">
        <f>INT(K3/60)</f>
        <v>0</v>
      </c>
      <c r="M3" s="23">
        <f>ROUND(K3-(L3*60),0)</f>
        <v>0</v>
      </c>
      <c r="N3" s="24" t="str">
        <f>CONCATENATE(L3,":",M3)</f>
        <v>0:0</v>
      </c>
      <c r="O3" s="25">
        <f>VALUE(N3)</f>
        <v>0</v>
      </c>
      <c r="P3" s="25">
        <f>O3+$P$2</f>
        <v>0.5208333333333334</v>
      </c>
      <c r="R3" s="15" t="s">
        <v>45</v>
      </c>
      <c r="S3" s="16" t="s">
        <v>46</v>
      </c>
      <c r="T3" s="39">
        <v>0</v>
      </c>
      <c r="U3" s="17">
        <v>0</v>
      </c>
      <c r="V3" s="18"/>
      <c r="W3" s="19"/>
      <c r="X3" s="20">
        <f>V3+X2</f>
        <v>0</v>
      </c>
      <c r="Y3" s="21">
        <f>IF($H$2&lt;&gt;0,ROUND((V3/$H$2)*60,0),0)</f>
        <v>0</v>
      </c>
      <c r="Z3" s="21">
        <f>IF($I$2&lt;&gt;0,(T3/$I$2)*60,0)</f>
        <v>0</v>
      </c>
      <c r="AA3" s="22">
        <f>Y3+Z3+W3</f>
        <v>0</v>
      </c>
      <c r="AB3" s="22">
        <f>(AA3+AB2)</f>
        <v>0</v>
      </c>
      <c r="AC3" s="23">
        <f>INT(AB3/60)</f>
        <v>0</v>
      </c>
      <c r="AD3" s="23">
        <f>ROUND(AB3-(AC3*60),0)</f>
        <v>0</v>
      </c>
      <c r="AE3" s="24" t="str">
        <f>CONCATENATE(AC3,":",AD3)</f>
        <v>0:0</v>
      </c>
      <c r="AF3" s="25">
        <f>VALUE(AE3)</f>
        <v>0</v>
      </c>
      <c r="AG3" s="25">
        <f>AF3+$AG$2</f>
        <v>0.8125</v>
      </c>
    </row>
    <row r="4" spans="1:33" ht="25.5">
      <c r="A4" s="26" t="s">
        <v>17</v>
      </c>
      <c r="B4" s="15" t="s">
        <v>22</v>
      </c>
      <c r="C4" s="40">
        <v>35</v>
      </c>
      <c r="D4" s="17">
        <f aca="true" t="shared" si="1" ref="D4:D17">C4+D3</f>
        <v>35</v>
      </c>
      <c r="E4" s="18">
        <v>341</v>
      </c>
      <c r="F4" s="19">
        <v>10</v>
      </c>
      <c r="G4" s="27">
        <f t="shared" si="0"/>
        <v>341</v>
      </c>
      <c r="H4" s="21">
        <f aca="true" t="shared" si="2" ref="H4:H17">IF($H$2&lt;&gt;0,ROUND((E4/$H$2)*60,0),0)</f>
        <v>17</v>
      </c>
      <c r="I4" s="21">
        <f aca="true" t="shared" si="3" ref="I4:I17">IF($I$2&lt;&gt;0,(C4/$I$2)*60,0)</f>
        <v>84</v>
      </c>
      <c r="J4" s="28">
        <f>H4+I4+F4</f>
        <v>111</v>
      </c>
      <c r="K4" s="29">
        <f>(J4+K3)</f>
        <v>111</v>
      </c>
      <c r="L4" s="30">
        <f>INT(K4/60)</f>
        <v>1</v>
      </c>
      <c r="M4" s="30">
        <f>ROUND(K4-(L4*60),0)</f>
        <v>51</v>
      </c>
      <c r="N4" s="31" t="str">
        <f>CONCATENATE(L4,":",M4)</f>
        <v>1:51</v>
      </c>
      <c r="O4" s="32">
        <f>VALUE(N4)</f>
        <v>0.07708333333333334</v>
      </c>
      <c r="P4" s="32">
        <f>$P$2+O4</f>
        <v>0.5979166666666667</v>
      </c>
      <c r="R4" s="26" t="s">
        <v>47</v>
      </c>
      <c r="S4" s="15" t="s">
        <v>46</v>
      </c>
      <c r="T4" s="40">
        <v>9</v>
      </c>
      <c r="U4" s="17">
        <f>T4+U3</f>
        <v>9</v>
      </c>
      <c r="V4" s="18">
        <v>197</v>
      </c>
      <c r="W4" s="19"/>
      <c r="X4" s="27">
        <f>V4+X3</f>
        <v>197</v>
      </c>
      <c r="Y4" s="21">
        <f>IF($H$2&lt;&gt;0,ROUND((V4/$H$2)*60,0),0)</f>
        <v>10</v>
      </c>
      <c r="Z4" s="21">
        <f>IF($I$2&lt;&gt;0,(T4/$I$2)*60,0)</f>
        <v>21.599999999999998</v>
      </c>
      <c r="AA4" s="28">
        <f>Y4+Z4+W4</f>
        <v>31.599999999999998</v>
      </c>
      <c r="AB4" s="29">
        <f>(AA4+AB3)</f>
        <v>31.599999999999998</v>
      </c>
      <c r="AC4" s="30">
        <f>INT(AB4/60)</f>
        <v>0</v>
      </c>
      <c r="AD4" s="30">
        <f>ROUND(AB4-(AC4*60),0)</f>
        <v>32</v>
      </c>
      <c r="AE4" s="31" t="str">
        <f>CONCATENATE(AC4,":",AD4)</f>
        <v>0:32</v>
      </c>
      <c r="AF4" s="32">
        <f>VALUE(AE4)</f>
        <v>0.022222222222222223</v>
      </c>
      <c r="AG4" s="25">
        <f>AF4+$AG$2</f>
        <v>0.8347222222222223</v>
      </c>
    </row>
    <row r="5" spans="1:33" ht="15">
      <c r="A5" s="26" t="s">
        <v>19</v>
      </c>
      <c r="B5" s="15" t="s">
        <v>23</v>
      </c>
      <c r="C5" s="40">
        <v>37</v>
      </c>
      <c r="D5" s="17">
        <f t="shared" si="1"/>
        <v>72</v>
      </c>
      <c r="E5" s="18">
        <v>111</v>
      </c>
      <c r="F5" s="19">
        <v>15</v>
      </c>
      <c r="G5" s="27">
        <f t="shared" si="0"/>
        <v>452</v>
      </c>
      <c r="H5" s="21">
        <f t="shared" si="2"/>
        <v>6</v>
      </c>
      <c r="I5" s="21">
        <f t="shared" si="3"/>
        <v>88.8</v>
      </c>
      <c r="J5" s="28">
        <f aca="true" t="shared" si="4" ref="J5:J13">H5+I5+F5</f>
        <v>109.8</v>
      </c>
      <c r="K5" s="29">
        <f aca="true" t="shared" si="5" ref="K5:K13">(J5+K4)</f>
        <v>220.8</v>
      </c>
      <c r="L5" s="30">
        <f aca="true" t="shared" si="6" ref="L5:L13">INT(K5/60)</f>
        <v>3</v>
      </c>
      <c r="M5" s="30">
        <f aca="true" t="shared" si="7" ref="M5:M13">ROUND(K5-(L5*60),0)</f>
        <v>41</v>
      </c>
      <c r="N5" s="31" t="str">
        <f aca="true" t="shared" si="8" ref="N5:N13">CONCATENATE(L5,":",M5)</f>
        <v>3:41</v>
      </c>
      <c r="O5" s="32">
        <f aca="true" t="shared" si="9" ref="O5:O13">VALUE(N5)</f>
        <v>0.15347222222222223</v>
      </c>
      <c r="P5" s="32">
        <f>$P$2+O5</f>
        <v>0.6743055555555556</v>
      </c>
      <c r="R5" s="26" t="s">
        <v>48</v>
      </c>
      <c r="S5" s="15" t="s">
        <v>49</v>
      </c>
      <c r="T5" s="40">
        <v>5</v>
      </c>
      <c r="U5" s="17">
        <f>T5+U4</f>
        <v>14</v>
      </c>
      <c r="V5" s="18">
        <v>223</v>
      </c>
      <c r="W5" s="19">
        <v>15</v>
      </c>
      <c r="X5" s="27">
        <f>V5+X4</f>
        <v>420</v>
      </c>
      <c r="Y5" s="21">
        <f>IF($H$2&lt;&gt;0,ROUND((V5/$H$2)*60,0),0)</f>
        <v>11</v>
      </c>
      <c r="Z5" s="21">
        <f>IF($I$2&lt;&gt;0,(T5/$I$2)*60,0)</f>
        <v>12</v>
      </c>
      <c r="AA5" s="28">
        <f>Y5+Z5+W5</f>
        <v>38</v>
      </c>
      <c r="AB5" s="29">
        <f>(AA5+AB4)</f>
        <v>69.6</v>
      </c>
      <c r="AC5" s="30">
        <f>INT(AB5/60)</f>
        <v>1</v>
      </c>
      <c r="AD5" s="30">
        <f>ROUND(AB5-(AC5*60),0)</f>
        <v>10</v>
      </c>
      <c r="AE5" s="31" t="str">
        <f>CONCATENATE(AC5,":",AD5)</f>
        <v>1:10</v>
      </c>
      <c r="AF5" s="32">
        <f>VALUE(AE5)</f>
        <v>0.04861111111111111</v>
      </c>
      <c r="AG5" s="25">
        <f>AF5+$AG$2</f>
        <v>0.8611111111111112</v>
      </c>
    </row>
    <row r="6" spans="1:33" ht="15">
      <c r="A6" s="26" t="s">
        <v>20</v>
      </c>
      <c r="B6" s="15" t="s">
        <v>23</v>
      </c>
      <c r="C6" s="40">
        <v>6</v>
      </c>
      <c r="D6" s="17">
        <f t="shared" si="1"/>
        <v>78</v>
      </c>
      <c r="E6" s="18">
        <v>7</v>
      </c>
      <c r="F6" s="19"/>
      <c r="G6" s="27">
        <f t="shared" si="0"/>
        <v>459</v>
      </c>
      <c r="H6" s="21">
        <f t="shared" si="2"/>
        <v>0</v>
      </c>
      <c r="I6" s="21">
        <f t="shared" si="3"/>
        <v>14.399999999999999</v>
      </c>
      <c r="J6" s="28">
        <f t="shared" si="4"/>
        <v>14.399999999999999</v>
      </c>
      <c r="K6" s="29">
        <f t="shared" si="5"/>
        <v>235.20000000000002</v>
      </c>
      <c r="L6" s="30">
        <f t="shared" si="6"/>
        <v>3</v>
      </c>
      <c r="M6" s="30">
        <f t="shared" si="7"/>
        <v>55</v>
      </c>
      <c r="N6" s="31" t="str">
        <f t="shared" si="8"/>
        <v>3:55</v>
      </c>
      <c r="O6" s="32">
        <f t="shared" si="9"/>
        <v>0.16319444444444445</v>
      </c>
      <c r="P6" s="32">
        <f aca="true" t="shared" si="10" ref="P6:P13">$P$2+O6</f>
        <v>0.6840277777777778</v>
      </c>
      <c r="R6" s="26" t="s">
        <v>50</v>
      </c>
      <c r="S6" s="15" t="s">
        <v>51</v>
      </c>
      <c r="T6" s="40">
        <v>10</v>
      </c>
      <c r="U6" s="17">
        <f>T6+U5</f>
        <v>24</v>
      </c>
      <c r="V6" s="18">
        <v>0</v>
      </c>
      <c r="W6" s="19"/>
      <c r="X6" s="27">
        <f>V6+X5</f>
        <v>420</v>
      </c>
      <c r="Y6" s="21">
        <f>IF($H$2&lt;&gt;0,ROUND((V6/$H$2)*60,0),0)</f>
        <v>0</v>
      </c>
      <c r="Z6" s="21">
        <f>IF($I$2&lt;&gt;0,(T6/$I$2)*60,0)</f>
        <v>24</v>
      </c>
      <c r="AA6" s="28">
        <f>Y6+Z6+W6</f>
        <v>24</v>
      </c>
      <c r="AB6" s="29">
        <f>(AA6+AB5)</f>
        <v>93.6</v>
      </c>
      <c r="AC6" s="30">
        <f>INT(AB6/60)</f>
        <v>1</v>
      </c>
      <c r="AD6" s="30">
        <f>ROUND(AB6-(AC6*60),0)</f>
        <v>34</v>
      </c>
      <c r="AE6" s="31" t="str">
        <f>CONCATENATE(AC6,":",AD6)</f>
        <v>1:34</v>
      </c>
      <c r="AF6" s="32">
        <f>VALUE(AE6)</f>
        <v>0.06527777777777778</v>
      </c>
      <c r="AG6" s="25">
        <f>AF6+$AG$2</f>
        <v>0.8777777777777778</v>
      </c>
    </row>
    <row r="7" spans="1:33" ht="15">
      <c r="A7" s="26" t="s">
        <v>24</v>
      </c>
      <c r="B7" s="15" t="s">
        <v>25</v>
      </c>
      <c r="C7" s="40">
        <v>21</v>
      </c>
      <c r="D7" s="17">
        <f t="shared" si="1"/>
        <v>99</v>
      </c>
      <c r="E7" s="34">
        <v>72</v>
      </c>
      <c r="F7" s="19"/>
      <c r="G7" s="27">
        <f t="shared" si="0"/>
        <v>531</v>
      </c>
      <c r="H7" s="21">
        <f t="shared" si="2"/>
        <v>4</v>
      </c>
      <c r="I7" s="21">
        <f t="shared" si="3"/>
        <v>50.4</v>
      </c>
      <c r="J7" s="28">
        <f t="shared" si="4"/>
        <v>54.4</v>
      </c>
      <c r="K7" s="29">
        <f t="shared" si="5"/>
        <v>289.6</v>
      </c>
      <c r="L7" s="30">
        <f t="shared" si="6"/>
        <v>4</v>
      </c>
      <c r="M7" s="30">
        <f t="shared" si="7"/>
        <v>50</v>
      </c>
      <c r="N7" s="31" t="str">
        <f t="shared" si="8"/>
        <v>4:50</v>
      </c>
      <c r="O7" s="32">
        <f t="shared" si="9"/>
        <v>0.20138888888888887</v>
      </c>
      <c r="P7" s="32">
        <f t="shared" si="10"/>
        <v>0.7222222222222222</v>
      </c>
      <c r="R7" s="26" t="s">
        <v>42</v>
      </c>
      <c r="S7" s="15" t="s">
        <v>52</v>
      </c>
      <c r="T7" s="40">
        <v>10</v>
      </c>
      <c r="U7" s="70">
        <f>T7+U6</f>
        <v>34</v>
      </c>
      <c r="V7" s="34">
        <v>40</v>
      </c>
      <c r="W7" s="71"/>
      <c r="X7" s="72">
        <f>V7+X6</f>
        <v>460</v>
      </c>
      <c r="Y7" s="73">
        <f>IF($H$2&lt;&gt;0,ROUND((V7/$H$2)*60,0),0)</f>
        <v>2</v>
      </c>
      <c r="Z7" s="73">
        <f>IF($I$2&lt;&gt;0,(T7/$I$2)*60,0)</f>
        <v>24</v>
      </c>
      <c r="AA7" s="74">
        <f>Y7+Z7+W7</f>
        <v>26</v>
      </c>
      <c r="AB7" s="75">
        <f>(AA7+AB6)</f>
        <v>119.6</v>
      </c>
      <c r="AC7" s="76">
        <f>INT(AB7/60)</f>
        <v>1</v>
      </c>
      <c r="AD7" s="76">
        <f>ROUND(AB7-(AC7*60),0)</f>
        <v>60</v>
      </c>
      <c r="AE7" s="32" t="str">
        <f>CONCATENATE(AC7,":",AD7)</f>
        <v>1:60</v>
      </c>
      <c r="AF7" s="32">
        <f>VALUE(AE7)</f>
        <v>0.08333333333333333</v>
      </c>
      <c r="AG7" s="25">
        <f>AF7+$AG$2</f>
        <v>0.8958333333333334</v>
      </c>
    </row>
    <row r="8" spans="1:33" ht="15">
      <c r="A8" s="47" t="s">
        <v>26</v>
      </c>
      <c r="B8" s="48" t="s">
        <v>27</v>
      </c>
      <c r="C8" s="49">
        <v>16</v>
      </c>
      <c r="D8" s="17">
        <f t="shared" si="1"/>
        <v>115</v>
      </c>
      <c r="E8" s="50">
        <v>54</v>
      </c>
      <c r="F8" s="19">
        <v>10</v>
      </c>
      <c r="G8" s="27">
        <f t="shared" si="0"/>
        <v>585</v>
      </c>
      <c r="H8" s="21">
        <f t="shared" si="2"/>
        <v>3</v>
      </c>
      <c r="I8" s="21">
        <f t="shared" si="3"/>
        <v>38.4</v>
      </c>
      <c r="J8" s="28">
        <f t="shared" si="4"/>
        <v>51.4</v>
      </c>
      <c r="K8" s="29">
        <f t="shared" si="5"/>
        <v>341</v>
      </c>
      <c r="L8" s="30">
        <f t="shared" si="6"/>
        <v>5</v>
      </c>
      <c r="M8" s="30">
        <f t="shared" si="7"/>
        <v>41</v>
      </c>
      <c r="N8" s="31" t="str">
        <f t="shared" si="8"/>
        <v>5:41</v>
      </c>
      <c r="O8" s="32">
        <f t="shared" si="9"/>
        <v>0.23680555555555557</v>
      </c>
      <c r="P8" s="32">
        <f t="shared" si="10"/>
        <v>0.757638888888889</v>
      </c>
      <c r="R8" s="53"/>
      <c r="S8" s="54"/>
      <c r="T8" s="55"/>
      <c r="U8" s="56"/>
      <c r="V8" s="57"/>
      <c r="W8" s="58"/>
      <c r="X8" s="59"/>
      <c r="Y8" s="60"/>
      <c r="Z8" s="60"/>
      <c r="AA8" s="61"/>
      <c r="AB8" s="62"/>
      <c r="AC8" s="63"/>
      <c r="AD8" s="63"/>
      <c r="AE8" s="64"/>
      <c r="AF8" s="64"/>
      <c r="AG8" s="64"/>
    </row>
    <row r="9" spans="1:33" ht="15">
      <c r="A9" s="47" t="s">
        <v>28</v>
      </c>
      <c r="B9" s="47" t="s">
        <v>29</v>
      </c>
      <c r="C9" s="49">
        <v>4</v>
      </c>
      <c r="D9" s="17">
        <f t="shared" si="1"/>
        <v>119</v>
      </c>
      <c r="E9" s="50">
        <v>10</v>
      </c>
      <c r="F9" s="19"/>
      <c r="G9" s="27">
        <f t="shared" si="0"/>
        <v>595</v>
      </c>
      <c r="H9" s="21">
        <f t="shared" si="2"/>
        <v>1</v>
      </c>
      <c r="I9" s="21">
        <f t="shared" si="3"/>
        <v>9.6</v>
      </c>
      <c r="J9" s="28">
        <f t="shared" si="4"/>
        <v>10.6</v>
      </c>
      <c r="K9" s="29">
        <f t="shared" si="5"/>
        <v>351.6</v>
      </c>
      <c r="L9" s="30">
        <f t="shared" si="6"/>
        <v>5</v>
      </c>
      <c r="M9" s="30">
        <f t="shared" si="7"/>
        <v>52</v>
      </c>
      <c r="N9" s="31" t="str">
        <f t="shared" si="8"/>
        <v>5:52</v>
      </c>
      <c r="O9" s="32">
        <f t="shared" si="9"/>
        <v>0.24444444444444446</v>
      </c>
      <c r="P9" s="32">
        <f t="shared" si="10"/>
        <v>0.7652777777777778</v>
      </c>
      <c r="R9" s="78" t="s">
        <v>80</v>
      </c>
      <c r="S9" s="78"/>
      <c r="T9" s="38"/>
      <c r="U9" s="81">
        <f>U7+(458-183)</f>
        <v>309</v>
      </c>
      <c r="V9" s="33"/>
      <c r="W9" s="96"/>
      <c r="X9" s="83">
        <f>X7+(G42-G17)</f>
        <v>1063</v>
      </c>
      <c r="Y9" s="84"/>
      <c r="Z9" s="84"/>
      <c r="AA9" s="97"/>
      <c r="AB9" s="98"/>
      <c r="AC9" s="99"/>
      <c r="AD9" s="99"/>
      <c r="AE9" s="90"/>
      <c r="AF9" s="90"/>
      <c r="AG9" s="90"/>
    </row>
    <row r="10" spans="1:33" ht="15">
      <c r="A10" s="47" t="s">
        <v>30</v>
      </c>
      <c r="B10" s="47" t="s">
        <v>31</v>
      </c>
      <c r="C10" s="49">
        <v>13</v>
      </c>
      <c r="D10" s="17">
        <f t="shared" si="1"/>
        <v>132</v>
      </c>
      <c r="E10" s="50">
        <v>71</v>
      </c>
      <c r="F10" s="19"/>
      <c r="G10" s="27">
        <f t="shared" si="0"/>
        <v>666</v>
      </c>
      <c r="H10" s="21">
        <f t="shared" si="2"/>
        <v>4</v>
      </c>
      <c r="I10" s="21">
        <f t="shared" si="3"/>
        <v>31.200000000000003</v>
      </c>
      <c r="J10" s="28">
        <f t="shared" si="4"/>
        <v>35.2</v>
      </c>
      <c r="K10" s="29">
        <f t="shared" si="5"/>
        <v>386.8</v>
      </c>
      <c r="L10" s="30">
        <f t="shared" si="6"/>
        <v>6</v>
      </c>
      <c r="M10" s="30">
        <f t="shared" si="7"/>
        <v>27</v>
      </c>
      <c r="N10" s="31" t="str">
        <f t="shared" si="8"/>
        <v>6:27</v>
      </c>
      <c r="O10" s="32">
        <f t="shared" si="9"/>
        <v>0.26875</v>
      </c>
      <c r="P10" s="32">
        <f t="shared" si="10"/>
        <v>0.7895833333333333</v>
      </c>
      <c r="R10" s="53"/>
      <c r="S10" s="53"/>
      <c r="T10" s="55"/>
      <c r="U10" s="56"/>
      <c r="V10" s="57"/>
      <c r="W10" s="58"/>
      <c r="X10" s="59"/>
      <c r="Y10" s="60"/>
      <c r="Z10" s="60"/>
      <c r="AA10" s="61"/>
      <c r="AB10" s="62"/>
      <c r="AC10" s="63"/>
      <c r="AD10" s="63"/>
      <c r="AE10" s="64"/>
      <c r="AF10" s="64"/>
      <c r="AG10" s="64"/>
    </row>
    <row r="11" spans="1:33" ht="15">
      <c r="A11" s="47" t="s">
        <v>43</v>
      </c>
      <c r="B11" s="47" t="s">
        <v>32</v>
      </c>
      <c r="C11" s="49">
        <v>9</v>
      </c>
      <c r="D11" s="17">
        <f t="shared" si="1"/>
        <v>141</v>
      </c>
      <c r="E11" s="50">
        <v>49</v>
      </c>
      <c r="F11" s="19">
        <v>5</v>
      </c>
      <c r="G11" s="27">
        <f t="shared" si="0"/>
        <v>715</v>
      </c>
      <c r="H11" s="21">
        <f t="shared" si="2"/>
        <v>2</v>
      </c>
      <c r="I11" s="21">
        <f t="shared" si="3"/>
        <v>21.599999999999998</v>
      </c>
      <c r="J11" s="28">
        <f t="shared" si="4"/>
        <v>28.599999999999998</v>
      </c>
      <c r="K11" s="29">
        <f t="shared" si="5"/>
        <v>415.40000000000003</v>
      </c>
      <c r="L11" s="30">
        <f t="shared" si="6"/>
        <v>6</v>
      </c>
      <c r="M11" s="30">
        <f t="shared" si="7"/>
        <v>55</v>
      </c>
      <c r="N11" s="31" t="str">
        <f t="shared" si="8"/>
        <v>6:55</v>
      </c>
      <c r="O11" s="32">
        <f t="shared" si="9"/>
        <v>0.2881944444444445</v>
      </c>
      <c r="P11" s="32">
        <f t="shared" si="10"/>
        <v>0.8090277777777779</v>
      </c>
      <c r="R11" s="53"/>
      <c r="S11" s="53"/>
      <c r="T11" s="55"/>
      <c r="U11" s="56"/>
      <c r="V11" s="57"/>
      <c r="W11" s="58"/>
      <c r="X11" s="59"/>
      <c r="Y11" s="60"/>
      <c r="Z11" s="60"/>
      <c r="AA11" s="61"/>
      <c r="AB11" s="62"/>
      <c r="AC11" s="63"/>
      <c r="AD11" s="63"/>
      <c r="AE11" s="64"/>
      <c r="AF11" s="64"/>
      <c r="AG11" s="64"/>
    </row>
    <row r="12" spans="1:33" ht="15">
      <c r="A12" s="26" t="s">
        <v>33</v>
      </c>
      <c r="B12" s="47" t="s">
        <v>34</v>
      </c>
      <c r="C12" s="49">
        <v>4</v>
      </c>
      <c r="D12" s="17">
        <f t="shared" si="1"/>
        <v>145</v>
      </c>
      <c r="E12" s="50">
        <v>4</v>
      </c>
      <c r="F12" s="19"/>
      <c r="G12" s="27">
        <f t="shared" si="0"/>
        <v>719</v>
      </c>
      <c r="H12" s="21">
        <f t="shared" si="2"/>
        <v>0</v>
      </c>
      <c r="I12" s="21">
        <f t="shared" si="3"/>
        <v>9.6</v>
      </c>
      <c r="J12" s="28">
        <f t="shared" si="4"/>
        <v>9.6</v>
      </c>
      <c r="K12" s="29">
        <f t="shared" si="5"/>
        <v>425.00000000000006</v>
      </c>
      <c r="L12" s="30">
        <f t="shared" si="6"/>
        <v>7</v>
      </c>
      <c r="M12" s="30">
        <f t="shared" si="7"/>
        <v>5</v>
      </c>
      <c r="N12" s="31" t="str">
        <f t="shared" si="8"/>
        <v>7:5</v>
      </c>
      <c r="O12" s="32">
        <f t="shared" si="9"/>
        <v>0.2951388888888889</v>
      </c>
      <c r="P12" s="32">
        <f t="shared" si="10"/>
        <v>0.8159722222222223</v>
      </c>
      <c r="R12" s="65"/>
      <c r="S12" s="53"/>
      <c r="T12" s="55"/>
      <c r="U12" s="56"/>
      <c r="V12" s="57"/>
      <c r="W12" s="58"/>
      <c r="X12" s="59"/>
      <c r="Y12" s="60"/>
      <c r="Z12" s="60"/>
      <c r="AA12" s="61"/>
      <c r="AB12" s="62"/>
      <c r="AC12" s="63"/>
      <c r="AD12" s="63"/>
      <c r="AE12" s="64"/>
      <c r="AF12" s="64"/>
      <c r="AG12" s="64"/>
    </row>
    <row r="13" spans="1:33" ht="15">
      <c r="A13" s="26" t="s">
        <v>35</v>
      </c>
      <c r="B13" s="48"/>
      <c r="C13" s="49">
        <v>15</v>
      </c>
      <c r="D13" s="17">
        <f t="shared" si="1"/>
        <v>160</v>
      </c>
      <c r="E13" s="50">
        <v>239</v>
      </c>
      <c r="F13" s="19">
        <v>15</v>
      </c>
      <c r="G13" s="27">
        <f t="shared" si="0"/>
        <v>958</v>
      </c>
      <c r="H13" s="21">
        <f t="shared" si="2"/>
        <v>12</v>
      </c>
      <c r="I13" s="21">
        <f t="shared" si="3"/>
        <v>36</v>
      </c>
      <c r="J13" s="28">
        <f t="shared" si="4"/>
        <v>63</v>
      </c>
      <c r="K13" s="29">
        <f t="shared" si="5"/>
        <v>488.00000000000006</v>
      </c>
      <c r="L13" s="30">
        <f t="shared" si="6"/>
        <v>8</v>
      </c>
      <c r="M13" s="30">
        <f t="shared" si="7"/>
        <v>8</v>
      </c>
      <c r="N13" s="31" t="str">
        <f t="shared" si="8"/>
        <v>8:8</v>
      </c>
      <c r="O13" s="32">
        <f t="shared" si="9"/>
        <v>0.33888888888888885</v>
      </c>
      <c r="P13" s="32">
        <f t="shared" si="10"/>
        <v>0.8597222222222223</v>
      </c>
      <c r="R13" s="65"/>
      <c r="S13" s="54"/>
      <c r="T13" s="55"/>
      <c r="U13" s="56"/>
      <c r="V13" s="57"/>
      <c r="W13" s="58"/>
      <c r="X13" s="59"/>
      <c r="Y13" s="60"/>
      <c r="Z13" s="60"/>
      <c r="AA13" s="61"/>
      <c r="AB13" s="62"/>
      <c r="AC13" s="63"/>
      <c r="AD13" s="63"/>
      <c r="AE13" s="64"/>
      <c r="AF13" s="64"/>
      <c r="AG13" s="64"/>
    </row>
    <row r="14" spans="1:33" ht="15">
      <c r="A14" s="47" t="s">
        <v>36</v>
      </c>
      <c r="B14" s="47" t="s">
        <v>37</v>
      </c>
      <c r="C14" s="51">
        <v>2</v>
      </c>
      <c r="D14" s="17">
        <f t="shared" si="1"/>
        <v>162</v>
      </c>
      <c r="E14" s="52">
        <v>1</v>
      </c>
      <c r="F14" s="94"/>
      <c r="G14" s="27">
        <f t="shared" si="0"/>
        <v>959</v>
      </c>
      <c r="H14" s="21">
        <f t="shared" si="2"/>
        <v>0</v>
      </c>
      <c r="I14" s="21">
        <f t="shared" si="3"/>
        <v>4.8</v>
      </c>
      <c r="J14" s="28">
        <f>H14+I14+F14</f>
        <v>4.8</v>
      </c>
      <c r="K14" s="29">
        <f>(J14+K13)</f>
        <v>492.80000000000007</v>
      </c>
      <c r="L14" s="30">
        <f>INT(K14/60)</f>
        <v>8</v>
      </c>
      <c r="M14" s="30">
        <f>ROUND(K14-(L14*60),0)</f>
        <v>13</v>
      </c>
      <c r="N14" s="31" t="str">
        <f>CONCATENATE(L14,":",M14)</f>
        <v>8:13</v>
      </c>
      <c r="O14" s="32">
        <f>VALUE(N14)</f>
        <v>0.3423611111111111</v>
      </c>
      <c r="P14" s="32">
        <f>$P$2+O14</f>
        <v>0.8631944444444445</v>
      </c>
      <c r="R14" s="53"/>
      <c r="S14" s="53"/>
      <c r="T14" s="66"/>
      <c r="U14" s="56"/>
      <c r="V14" s="67"/>
      <c r="W14" s="68"/>
      <c r="X14" s="59"/>
      <c r="Y14" s="60"/>
      <c r="Z14" s="60"/>
      <c r="AA14" s="61"/>
      <c r="AB14" s="62"/>
      <c r="AC14" s="63"/>
      <c r="AD14" s="63"/>
      <c r="AE14" s="64"/>
      <c r="AF14" s="64"/>
      <c r="AG14" s="64"/>
    </row>
    <row r="15" spans="1:33" ht="15">
      <c r="A15" s="47" t="s">
        <v>38</v>
      </c>
      <c r="B15" s="47" t="s">
        <v>39</v>
      </c>
      <c r="C15" s="51">
        <v>6</v>
      </c>
      <c r="D15" s="17">
        <f t="shared" si="1"/>
        <v>168</v>
      </c>
      <c r="E15" s="52">
        <v>23</v>
      </c>
      <c r="F15" s="94"/>
      <c r="G15" s="27">
        <f t="shared" si="0"/>
        <v>982</v>
      </c>
      <c r="H15" s="21">
        <f t="shared" si="2"/>
        <v>1</v>
      </c>
      <c r="I15" s="21">
        <f t="shared" si="3"/>
        <v>14.399999999999999</v>
      </c>
      <c r="J15" s="28">
        <f>H15+I15+F15</f>
        <v>15.399999999999999</v>
      </c>
      <c r="K15" s="29">
        <f>(J15+K14)</f>
        <v>508.20000000000005</v>
      </c>
      <c r="L15" s="30">
        <f>INT(K15/60)</f>
        <v>8</v>
      </c>
      <c r="M15" s="30">
        <f>ROUND(K15-(L15*60),0)</f>
        <v>28</v>
      </c>
      <c r="N15" s="31" t="str">
        <f>CONCATENATE(L15,":",M15)</f>
        <v>8:28</v>
      </c>
      <c r="O15" s="32">
        <f>VALUE(N15)</f>
        <v>0.3527777777777778</v>
      </c>
      <c r="P15" s="32">
        <f>$P$2+O15</f>
        <v>0.8736111111111111</v>
      </c>
      <c r="R15" s="53"/>
      <c r="S15" s="53"/>
      <c r="T15" s="66"/>
      <c r="U15" s="56"/>
      <c r="V15" s="67"/>
      <c r="W15" s="68"/>
      <c r="X15" s="59"/>
      <c r="Y15" s="60"/>
      <c r="Z15" s="60"/>
      <c r="AA15" s="61"/>
      <c r="AB15" s="62"/>
      <c r="AC15" s="63"/>
      <c r="AD15" s="63"/>
      <c r="AE15" s="64"/>
      <c r="AF15" s="64"/>
      <c r="AG15" s="64"/>
    </row>
    <row r="16" spans="1:33" ht="15">
      <c r="A16" s="47" t="s">
        <v>40</v>
      </c>
      <c r="B16" s="47" t="s">
        <v>41</v>
      </c>
      <c r="C16" s="51">
        <v>4</v>
      </c>
      <c r="D16" s="17">
        <f t="shared" si="1"/>
        <v>172</v>
      </c>
      <c r="E16" s="52">
        <v>10</v>
      </c>
      <c r="F16" s="94"/>
      <c r="G16" s="27">
        <f t="shared" si="0"/>
        <v>992</v>
      </c>
      <c r="H16" s="21">
        <f t="shared" si="2"/>
        <v>1</v>
      </c>
      <c r="I16" s="21">
        <f t="shared" si="3"/>
        <v>9.6</v>
      </c>
      <c r="J16" s="28">
        <f>H16+I16+F16</f>
        <v>10.6</v>
      </c>
      <c r="K16" s="29">
        <f>(J16+K15)</f>
        <v>518.8000000000001</v>
      </c>
      <c r="L16" s="30">
        <f>INT(K16/60)</f>
        <v>8</v>
      </c>
      <c r="M16" s="30">
        <f>ROUND(K16-(L16*60),0)</f>
        <v>39</v>
      </c>
      <c r="N16" s="31" t="str">
        <f>CONCATENATE(L16,":",M16)</f>
        <v>8:39</v>
      </c>
      <c r="O16" s="32">
        <f>VALUE(N16)</f>
        <v>0.36041666666666666</v>
      </c>
      <c r="P16" s="32">
        <f>$P$2+O16</f>
        <v>0.8812500000000001</v>
      </c>
      <c r="R16" s="53"/>
      <c r="S16" s="53"/>
      <c r="T16" s="66"/>
      <c r="U16" s="56"/>
      <c r="V16" s="67"/>
      <c r="W16" s="68"/>
      <c r="X16" s="59"/>
      <c r="Y16" s="60"/>
      <c r="Z16" s="60"/>
      <c r="AA16" s="61"/>
      <c r="AB16" s="62"/>
      <c r="AC16" s="63"/>
      <c r="AD16" s="63"/>
      <c r="AE16" s="64"/>
      <c r="AF16" s="64"/>
      <c r="AG16" s="64"/>
    </row>
    <row r="17" spans="1:33" ht="15">
      <c r="A17" s="47" t="s">
        <v>42</v>
      </c>
      <c r="B17" s="47" t="s">
        <v>81</v>
      </c>
      <c r="C17" s="51">
        <v>11</v>
      </c>
      <c r="D17" s="17">
        <f t="shared" si="1"/>
        <v>183</v>
      </c>
      <c r="E17" s="52">
        <v>25</v>
      </c>
      <c r="F17" s="94"/>
      <c r="G17" s="27">
        <f t="shared" si="0"/>
        <v>1017</v>
      </c>
      <c r="H17" s="21">
        <f t="shared" si="2"/>
        <v>1</v>
      </c>
      <c r="I17" s="21">
        <f t="shared" si="3"/>
        <v>26.4</v>
      </c>
      <c r="J17" s="28">
        <f>H17+I17+F17</f>
        <v>27.4</v>
      </c>
      <c r="K17" s="29">
        <f>(J17+K16)</f>
        <v>546.2</v>
      </c>
      <c r="L17" s="30">
        <f>INT(K17/60)</f>
        <v>9</v>
      </c>
      <c r="M17" s="30">
        <f>ROUND(K17-(L17*60),0)</f>
        <v>6</v>
      </c>
      <c r="N17" s="31" t="str">
        <f>CONCATENATE(L17,":",M17)</f>
        <v>9:6</v>
      </c>
      <c r="O17" s="32">
        <f>VALUE(N17)</f>
        <v>0.37916666666666665</v>
      </c>
      <c r="P17" s="32">
        <f>$P$2+O17</f>
        <v>0.9</v>
      </c>
      <c r="R17" s="53"/>
      <c r="S17" s="53"/>
      <c r="T17" s="66"/>
      <c r="U17" s="56"/>
      <c r="V17" s="67"/>
      <c r="W17" s="68"/>
      <c r="X17" s="59"/>
      <c r="Y17" s="60"/>
      <c r="Z17" s="60"/>
      <c r="AA17" s="61"/>
      <c r="AB17" s="62"/>
      <c r="AC17" s="63"/>
      <c r="AD17" s="63"/>
      <c r="AE17" s="64"/>
      <c r="AF17" s="64"/>
      <c r="AG17" s="64"/>
    </row>
    <row r="18" spans="18:33" ht="15"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8:33" ht="15"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</row>
    <row r="22" spans="1:16" ht="84">
      <c r="A22" s="1" t="s">
        <v>0</v>
      </c>
      <c r="B22" s="1" t="s">
        <v>1</v>
      </c>
      <c r="C22" s="37" t="s">
        <v>2</v>
      </c>
      <c r="D22" s="2" t="s">
        <v>3</v>
      </c>
      <c r="E22" s="43" t="s">
        <v>4</v>
      </c>
      <c r="F22" s="4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5" t="s">
        <v>11</v>
      </c>
      <c r="M22" s="5" t="s">
        <v>12</v>
      </c>
      <c r="N22" s="3" t="s">
        <v>13</v>
      </c>
      <c r="O22" s="3"/>
      <c r="P22" s="3" t="s">
        <v>14</v>
      </c>
    </row>
    <row r="23" spans="1:16" ht="15">
      <c r="A23" s="6" t="s">
        <v>15</v>
      </c>
      <c r="B23" s="7"/>
      <c r="C23" s="92">
        <v>1000</v>
      </c>
      <c r="D23" s="93">
        <v>21</v>
      </c>
      <c r="E23" s="44"/>
      <c r="F23" s="10"/>
      <c r="G23" s="9">
        <v>1017</v>
      </c>
      <c r="H23" s="11">
        <v>1200</v>
      </c>
      <c r="I23" s="11">
        <v>25</v>
      </c>
      <c r="J23" s="9"/>
      <c r="K23" s="12"/>
      <c r="L23" s="13"/>
      <c r="M23" s="13"/>
      <c r="N23" s="12"/>
      <c r="O23" s="12"/>
      <c r="P23" s="14">
        <v>0.9305555555555555</v>
      </c>
    </row>
    <row r="24" spans="1:16" ht="15">
      <c r="A24" s="15" t="s">
        <v>42</v>
      </c>
      <c r="B24" s="16" t="s">
        <v>53</v>
      </c>
      <c r="C24" s="39">
        <v>0</v>
      </c>
      <c r="D24" s="17">
        <v>183</v>
      </c>
      <c r="E24" s="18"/>
      <c r="F24" s="19"/>
      <c r="G24" s="20">
        <f aca="true" t="shared" si="11" ref="G24:G42">E24+G23</f>
        <v>1017</v>
      </c>
      <c r="H24" s="21">
        <f>IF($H$2&lt;&gt;0,ROUND((E24/$H$2)*60,0),0)</f>
        <v>0</v>
      </c>
      <c r="I24" s="21">
        <f>IF($I$2&lt;&gt;0,(C24/$I$2)*60,0)</f>
        <v>0</v>
      </c>
      <c r="J24" s="22">
        <f>H24+I24+F24</f>
        <v>0</v>
      </c>
      <c r="K24" s="22">
        <f>(J24+K23)</f>
        <v>0</v>
      </c>
      <c r="L24" s="23">
        <f>INT(K24/60)</f>
        <v>0</v>
      </c>
      <c r="M24" s="23">
        <f>ROUND(K24-(L24*60),0)</f>
        <v>0</v>
      </c>
      <c r="N24" s="24" t="str">
        <f>CONCATENATE(L24,":",M24)</f>
        <v>0:0</v>
      </c>
      <c r="O24" s="25">
        <f>VALUE(N24)</f>
        <v>0</v>
      </c>
      <c r="P24" s="25">
        <f>O24+$P$23</f>
        <v>0.9305555555555555</v>
      </c>
    </row>
    <row r="25" spans="1:16" ht="15">
      <c r="A25" s="26" t="s">
        <v>54</v>
      </c>
      <c r="B25" s="15"/>
      <c r="C25" s="40">
        <v>7</v>
      </c>
      <c r="D25" s="17">
        <f aca="true" t="shared" si="12" ref="D25:D42">C25+D24</f>
        <v>190</v>
      </c>
      <c r="E25" s="18">
        <v>16</v>
      </c>
      <c r="F25" s="19">
        <v>5</v>
      </c>
      <c r="G25" s="27">
        <f t="shared" si="11"/>
        <v>1033</v>
      </c>
      <c r="H25" s="21">
        <f aca="true" t="shared" si="13" ref="H25:H38">IF($H$2&lt;&gt;0,ROUND((E25/$H$2)*60,0),0)</f>
        <v>1</v>
      </c>
      <c r="I25" s="21">
        <f aca="true" t="shared" si="14" ref="I25:I38">IF($I$2&lt;&gt;0,(C25/$I$2)*60,0)</f>
        <v>16.8</v>
      </c>
      <c r="J25" s="28">
        <f>H25+I25+F25</f>
        <v>22.8</v>
      </c>
      <c r="K25" s="29">
        <f>(J25+K24)</f>
        <v>22.8</v>
      </c>
      <c r="L25" s="30">
        <f>INT(K25/60)</f>
        <v>0</v>
      </c>
      <c r="M25" s="30">
        <f>ROUND(K25-(L25*60),0)</f>
        <v>23</v>
      </c>
      <c r="N25" s="31" t="str">
        <f>CONCATENATE(L25,":",M25)</f>
        <v>0:23</v>
      </c>
      <c r="O25" s="32">
        <f>VALUE(N25)</f>
        <v>0.015972222222222224</v>
      </c>
      <c r="P25" s="25">
        <f>O25+$P$23</f>
        <v>0.9465277777777777</v>
      </c>
    </row>
    <row r="26" spans="1:16" ht="15">
      <c r="A26" s="26" t="s">
        <v>18</v>
      </c>
      <c r="B26" s="15"/>
      <c r="C26" s="40">
        <v>34</v>
      </c>
      <c r="D26" s="17">
        <f t="shared" si="12"/>
        <v>224</v>
      </c>
      <c r="E26" s="18">
        <v>67</v>
      </c>
      <c r="F26" s="19">
        <v>15</v>
      </c>
      <c r="G26" s="27">
        <f t="shared" si="11"/>
        <v>1100</v>
      </c>
      <c r="H26" s="21">
        <f t="shared" si="13"/>
        <v>3</v>
      </c>
      <c r="I26" s="21">
        <f t="shared" si="14"/>
        <v>81.60000000000001</v>
      </c>
      <c r="J26" s="28">
        <f aca="true" t="shared" si="15" ref="J26:J38">H26+I26+F26</f>
        <v>99.60000000000001</v>
      </c>
      <c r="K26" s="29">
        <f aca="true" t="shared" si="16" ref="K26:K38">(J26+K25)</f>
        <v>122.4</v>
      </c>
      <c r="L26" s="30">
        <f aca="true" t="shared" si="17" ref="L26:L38">INT(K26/60)</f>
        <v>2</v>
      </c>
      <c r="M26" s="30">
        <f aca="true" t="shared" si="18" ref="M26:M38">ROUND(K26-(L26*60),0)</f>
        <v>2</v>
      </c>
      <c r="N26" s="31" t="str">
        <f aca="true" t="shared" si="19" ref="N26:N38">CONCATENATE(L26,":",M26)</f>
        <v>2:2</v>
      </c>
      <c r="O26" s="32">
        <f aca="true" t="shared" si="20" ref="O26:O38">VALUE(N26)</f>
        <v>0.08472222222222221</v>
      </c>
      <c r="P26" s="25">
        <f>O26+$P$23</f>
        <v>1.0152777777777777</v>
      </c>
    </row>
    <row r="27" spans="1:16" ht="15">
      <c r="A27" s="26" t="s">
        <v>55</v>
      </c>
      <c r="B27" s="15"/>
      <c r="C27" s="40">
        <v>13</v>
      </c>
      <c r="D27" s="17">
        <f t="shared" si="12"/>
        <v>237</v>
      </c>
      <c r="E27" s="18">
        <v>35</v>
      </c>
      <c r="F27" s="19"/>
      <c r="G27" s="27">
        <f t="shared" si="11"/>
        <v>1135</v>
      </c>
      <c r="H27" s="21">
        <f t="shared" si="13"/>
        <v>2</v>
      </c>
      <c r="I27" s="21">
        <f t="shared" si="14"/>
        <v>31.200000000000003</v>
      </c>
      <c r="J27" s="28">
        <f t="shared" si="15"/>
        <v>33.2</v>
      </c>
      <c r="K27" s="29">
        <f t="shared" si="16"/>
        <v>155.60000000000002</v>
      </c>
      <c r="L27" s="30">
        <f t="shared" si="17"/>
        <v>2</v>
      </c>
      <c r="M27" s="30">
        <f t="shared" si="18"/>
        <v>36</v>
      </c>
      <c r="N27" s="31" t="str">
        <f t="shared" si="19"/>
        <v>2:36</v>
      </c>
      <c r="O27" s="32">
        <f t="shared" si="20"/>
        <v>0.10833333333333334</v>
      </c>
      <c r="P27" s="25">
        <f>O27+$P$23</f>
        <v>1.0388888888888888</v>
      </c>
    </row>
    <row r="28" spans="1:16" ht="15">
      <c r="A28" s="26" t="s">
        <v>56</v>
      </c>
      <c r="B28" s="15"/>
      <c r="C28" s="40">
        <v>18</v>
      </c>
      <c r="D28" s="17">
        <f t="shared" si="12"/>
        <v>255</v>
      </c>
      <c r="E28" s="34">
        <v>33</v>
      </c>
      <c r="F28" s="19">
        <v>15</v>
      </c>
      <c r="G28" s="27">
        <f t="shared" si="11"/>
        <v>1168</v>
      </c>
      <c r="H28" s="21">
        <f t="shared" si="13"/>
        <v>2</v>
      </c>
      <c r="I28" s="21">
        <f t="shared" si="14"/>
        <v>43.199999999999996</v>
      </c>
      <c r="J28" s="28">
        <f t="shared" si="15"/>
        <v>60.199999999999996</v>
      </c>
      <c r="K28" s="29">
        <f t="shared" si="16"/>
        <v>215.8</v>
      </c>
      <c r="L28" s="30">
        <f t="shared" si="17"/>
        <v>3</v>
      </c>
      <c r="M28" s="30">
        <f t="shared" si="18"/>
        <v>36</v>
      </c>
      <c r="N28" s="31" t="str">
        <f t="shared" si="19"/>
        <v>3:36</v>
      </c>
      <c r="O28" s="32">
        <f t="shared" si="20"/>
        <v>0.15</v>
      </c>
      <c r="P28" s="25">
        <f>O28+$P$23</f>
        <v>1.0805555555555555</v>
      </c>
    </row>
    <row r="29" spans="1:16" ht="15">
      <c r="A29" s="47" t="s">
        <v>57</v>
      </c>
      <c r="B29" s="48"/>
      <c r="C29" s="49">
        <v>32</v>
      </c>
      <c r="D29" s="17">
        <f t="shared" si="12"/>
        <v>287</v>
      </c>
      <c r="E29" s="50">
        <v>63</v>
      </c>
      <c r="F29" s="19">
        <v>10</v>
      </c>
      <c r="G29" s="27">
        <f t="shared" si="11"/>
        <v>1231</v>
      </c>
      <c r="H29" s="21">
        <f t="shared" si="13"/>
        <v>3</v>
      </c>
      <c r="I29" s="21">
        <f t="shared" si="14"/>
        <v>76.8</v>
      </c>
      <c r="J29" s="28">
        <f t="shared" si="15"/>
        <v>89.8</v>
      </c>
      <c r="K29" s="29">
        <f t="shared" si="16"/>
        <v>305.6</v>
      </c>
      <c r="L29" s="30">
        <f t="shared" si="17"/>
        <v>5</v>
      </c>
      <c r="M29" s="30">
        <f t="shared" si="18"/>
        <v>6</v>
      </c>
      <c r="N29" s="31" t="str">
        <f t="shared" si="19"/>
        <v>5:6</v>
      </c>
      <c r="O29" s="32">
        <f t="shared" si="20"/>
        <v>0.2125</v>
      </c>
      <c r="P29" s="25">
        <f>O29+$P$23</f>
        <v>1.1430555555555555</v>
      </c>
    </row>
    <row r="30" spans="1:16" ht="15">
      <c r="A30" s="47" t="s">
        <v>58</v>
      </c>
      <c r="B30" s="47"/>
      <c r="C30" s="49">
        <v>9</v>
      </c>
      <c r="D30" s="17">
        <f t="shared" si="12"/>
        <v>296</v>
      </c>
      <c r="E30" s="50">
        <v>20</v>
      </c>
      <c r="F30" s="19"/>
      <c r="G30" s="27">
        <f t="shared" si="11"/>
        <v>1251</v>
      </c>
      <c r="H30" s="21">
        <f t="shared" si="13"/>
        <v>1</v>
      </c>
      <c r="I30" s="21">
        <f t="shared" si="14"/>
        <v>21.599999999999998</v>
      </c>
      <c r="J30" s="28">
        <f t="shared" si="15"/>
        <v>22.599999999999998</v>
      </c>
      <c r="K30" s="29">
        <f t="shared" si="16"/>
        <v>328.20000000000005</v>
      </c>
      <c r="L30" s="30">
        <f t="shared" si="17"/>
        <v>5</v>
      </c>
      <c r="M30" s="30">
        <f t="shared" si="18"/>
        <v>28</v>
      </c>
      <c r="N30" s="31" t="str">
        <f t="shared" si="19"/>
        <v>5:28</v>
      </c>
      <c r="O30" s="32">
        <f t="shared" si="20"/>
        <v>0.22777777777777777</v>
      </c>
      <c r="P30" s="25">
        <f>O30+$P$23</f>
        <v>1.1583333333333332</v>
      </c>
    </row>
    <row r="31" spans="1:16" ht="15">
      <c r="A31" s="47" t="s">
        <v>59</v>
      </c>
      <c r="B31" s="47"/>
      <c r="C31" s="49">
        <v>16</v>
      </c>
      <c r="D31" s="17">
        <f t="shared" si="12"/>
        <v>312</v>
      </c>
      <c r="E31" s="50">
        <v>51</v>
      </c>
      <c r="F31" s="19">
        <v>15</v>
      </c>
      <c r="G31" s="27">
        <f t="shared" si="11"/>
        <v>1302</v>
      </c>
      <c r="H31" s="21">
        <f t="shared" si="13"/>
        <v>3</v>
      </c>
      <c r="I31" s="21">
        <f t="shared" si="14"/>
        <v>38.4</v>
      </c>
      <c r="J31" s="28">
        <f t="shared" si="15"/>
        <v>56.4</v>
      </c>
      <c r="K31" s="29">
        <f t="shared" si="16"/>
        <v>384.6</v>
      </c>
      <c r="L31" s="30">
        <f t="shared" si="17"/>
        <v>6</v>
      </c>
      <c r="M31" s="30">
        <f t="shared" si="18"/>
        <v>25</v>
      </c>
      <c r="N31" s="31" t="str">
        <f t="shared" si="19"/>
        <v>6:25</v>
      </c>
      <c r="O31" s="32">
        <f t="shared" si="20"/>
        <v>0.2673611111111111</v>
      </c>
      <c r="P31" s="25">
        <f>O31+$P$23</f>
        <v>1.1979166666666665</v>
      </c>
    </row>
    <row r="32" spans="1:16" ht="15">
      <c r="A32" s="47" t="s">
        <v>60</v>
      </c>
      <c r="B32" s="47" t="s">
        <v>62</v>
      </c>
      <c r="C32" s="49">
        <v>16</v>
      </c>
      <c r="D32" s="17">
        <f t="shared" si="12"/>
        <v>328</v>
      </c>
      <c r="E32" s="50">
        <v>80</v>
      </c>
      <c r="F32" s="19">
        <v>10</v>
      </c>
      <c r="G32" s="27">
        <f t="shared" si="11"/>
        <v>1382</v>
      </c>
      <c r="H32" s="21">
        <f t="shared" si="13"/>
        <v>4</v>
      </c>
      <c r="I32" s="21">
        <f t="shared" si="14"/>
        <v>38.4</v>
      </c>
      <c r="J32" s="28">
        <f t="shared" si="15"/>
        <v>52.4</v>
      </c>
      <c r="K32" s="29">
        <f t="shared" si="16"/>
        <v>437</v>
      </c>
      <c r="L32" s="30">
        <f t="shared" si="17"/>
        <v>7</v>
      </c>
      <c r="M32" s="30">
        <f t="shared" si="18"/>
        <v>17</v>
      </c>
      <c r="N32" s="31" t="str">
        <f t="shared" si="19"/>
        <v>7:17</v>
      </c>
      <c r="O32" s="32">
        <f t="shared" si="20"/>
        <v>0.3034722222222222</v>
      </c>
      <c r="P32" s="25">
        <f>O32+$P$23</f>
        <v>1.2340277777777777</v>
      </c>
    </row>
    <row r="33" spans="1:16" ht="15">
      <c r="A33" s="26" t="s">
        <v>61</v>
      </c>
      <c r="B33" s="47" t="s">
        <v>63</v>
      </c>
      <c r="C33" s="49">
        <v>17</v>
      </c>
      <c r="D33" s="17">
        <f t="shared" si="12"/>
        <v>345</v>
      </c>
      <c r="E33" s="50">
        <v>48</v>
      </c>
      <c r="F33" s="19"/>
      <c r="G33" s="27">
        <f t="shared" si="11"/>
        <v>1430</v>
      </c>
      <c r="H33" s="21">
        <f t="shared" si="13"/>
        <v>2</v>
      </c>
      <c r="I33" s="21">
        <f t="shared" si="14"/>
        <v>40.800000000000004</v>
      </c>
      <c r="J33" s="28">
        <f t="shared" si="15"/>
        <v>42.800000000000004</v>
      </c>
      <c r="K33" s="29">
        <f t="shared" si="16"/>
        <v>479.8</v>
      </c>
      <c r="L33" s="30">
        <f t="shared" si="17"/>
        <v>7</v>
      </c>
      <c r="M33" s="30">
        <f t="shared" si="18"/>
        <v>60</v>
      </c>
      <c r="N33" s="31" t="str">
        <f t="shared" si="19"/>
        <v>7:60</v>
      </c>
      <c r="O33" s="32">
        <f t="shared" si="20"/>
        <v>0.3333333333333333</v>
      </c>
      <c r="P33" s="25">
        <f>O33+$P$23</f>
        <v>1.2638888888888888</v>
      </c>
    </row>
    <row r="34" spans="1:16" ht="15">
      <c r="A34" s="26" t="s">
        <v>64</v>
      </c>
      <c r="B34" s="48" t="s">
        <v>65</v>
      </c>
      <c r="C34" s="49">
        <v>7</v>
      </c>
      <c r="D34" s="17">
        <f t="shared" si="12"/>
        <v>352</v>
      </c>
      <c r="E34" s="50">
        <v>11</v>
      </c>
      <c r="F34" s="19"/>
      <c r="G34" s="27">
        <f t="shared" si="11"/>
        <v>1441</v>
      </c>
      <c r="H34" s="21">
        <f t="shared" si="13"/>
        <v>1</v>
      </c>
      <c r="I34" s="21">
        <f t="shared" si="14"/>
        <v>16.8</v>
      </c>
      <c r="J34" s="28">
        <f t="shared" si="15"/>
        <v>17.8</v>
      </c>
      <c r="K34" s="29">
        <f t="shared" si="16"/>
        <v>497.6</v>
      </c>
      <c r="L34" s="30">
        <f t="shared" si="17"/>
        <v>8</v>
      </c>
      <c r="M34" s="30">
        <f t="shared" si="18"/>
        <v>18</v>
      </c>
      <c r="N34" s="31" t="str">
        <f t="shared" si="19"/>
        <v>8:18</v>
      </c>
      <c r="O34" s="32">
        <f t="shared" si="20"/>
        <v>0.3458333333333334</v>
      </c>
      <c r="P34" s="25">
        <f>O34+$P$23</f>
        <v>1.2763888888888888</v>
      </c>
    </row>
    <row r="35" spans="1:16" ht="15">
      <c r="A35" s="47" t="s">
        <v>66</v>
      </c>
      <c r="B35" s="47" t="s">
        <v>67</v>
      </c>
      <c r="C35" s="51">
        <v>9</v>
      </c>
      <c r="D35" s="17">
        <f t="shared" si="12"/>
        <v>361</v>
      </c>
      <c r="E35" s="52">
        <v>19</v>
      </c>
      <c r="F35" s="19">
        <v>20</v>
      </c>
      <c r="G35" s="27">
        <f t="shared" si="11"/>
        <v>1460</v>
      </c>
      <c r="H35" s="21">
        <f t="shared" si="13"/>
        <v>1</v>
      </c>
      <c r="I35" s="21">
        <f t="shared" si="14"/>
        <v>21.599999999999998</v>
      </c>
      <c r="J35" s="28">
        <f t="shared" si="15"/>
        <v>42.599999999999994</v>
      </c>
      <c r="K35" s="29">
        <f t="shared" si="16"/>
        <v>540.2</v>
      </c>
      <c r="L35" s="30">
        <f t="shared" si="17"/>
        <v>9</v>
      </c>
      <c r="M35" s="30">
        <f t="shared" si="18"/>
        <v>0</v>
      </c>
      <c r="N35" s="31" t="str">
        <f t="shared" si="19"/>
        <v>9:0</v>
      </c>
      <c r="O35" s="32">
        <f t="shared" si="20"/>
        <v>0.375</v>
      </c>
      <c r="P35" s="25">
        <f>O35+$P$23</f>
        <v>1.3055555555555554</v>
      </c>
    </row>
    <row r="36" spans="1:16" ht="15">
      <c r="A36" s="47" t="s">
        <v>68</v>
      </c>
      <c r="B36" s="47" t="s">
        <v>70</v>
      </c>
      <c r="C36" s="51">
        <v>10</v>
      </c>
      <c r="D36" s="17">
        <f t="shared" si="12"/>
        <v>371</v>
      </c>
      <c r="E36" s="52">
        <v>44</v>
      </c>
      <c r="F36" s="19"/>
      <c r="G36" s="27">
        <f t="shared" si="11"/>
        <v>1504</v>
      </c>
      <c r="H36" s="21">
        <f t="shared" si="13"/>
        <v>2</v>
      </c>
      <c r="I36" s="21">
        <f t="shared" si="14"/>
        <v>24</v>
      </c>
      <c r="J36" s="28">
        <f t="shared" si="15"/>
        <v>26</v>
      </c>
      <c r="K36" s="29">
        <f t="shared" si="16"/>
        <v>566.2</v>
      </c>
      <c r="L36" s="30">
        <f t="shared" si="17"/>
        <v>9</v>
      </c>
      <c r="M36" s="30">
        <f t="shared" si="18"/>
        <v>26</v>
      </c>
      <c r="N36" s="31" t="str">
        <f t="shared" si="19"/>
        <v>9:26</v>
      </c>
      <c r="O36" s="32">
        <f t="shared" si="20"/>
        <v>0.39305555555555555</v>
      </c>
      <c r="P36" s="25">
        <f>O36+$P$23</f>
        <v>1.323611111111111</v>
      </c>
    </row>
    <row r="37" spans="1:16" ht="15">
      <c r="A37" s="47" t="s">
        <v>69</v>
      </c>
      <c r="B37" s="47" t="s">
        <v>71</v>
      </c>
      <c r="C37" s="51">
        <v>4</v>
      </c>
      <c r="D37" s="17">
        <f t="shared" si="12"/>
        <v>375</v>
      </c>
      <c r="E37" s="52">
        <v>10</v>
      </c>
      <c r="F37" s="94">
        <v>10</v>
      </c>
      <c r="G37" s="27">
        <f t="shared" si="11"/>
        <v>1514</v>
      </c>
      <c r="H37" s="21">
        <f t="shared" si="13"/>
        <v>1</v>
      </c>
      <c r="I37" s="21">
        <f t="shared" si="14"/>
        <v>9.6</v>
      </c>
      <c r="J37" s="28">
        <f t="shared" si="15"/>
        <v>20.6</v>
      </c>
      <c r="K37" s="29">
        <f t="shared" si="16"/>
        <v>586.8000000000001</v>
      </c>
      <c r="L37" s="30">
        <f t="shared" si="17"/>
        <v>9</v>
      </c>
      <c r="M37" s="30">
        <f t="shared" si="18"/>
        <v>47</v>
      </c>
      <c r="N37" s="31" t="str">
        <f t="shared" si="19"/>
        <v>9:47</v>
      </c>
      <c r="O37" s="32">
        <f t="shared" si="20"/>
        <v>0.4076388888888889</v>
      </c>
      <c r="P37" s="25">
        <f>O37+$P$23</f>
        <v>1.3381944444444445</v>
      </c>
    </row>
    <row r="38" spans="1:16" ht="15">
      <c r="A38" s="47" t="s">
        <v>72</v>
      </c>
      <c r="B38" s="47" t="s">
        <v>73</v>
      </c>
      <c r="C38" s="51">
        <v>14</v>
      </c>
      <c r="D38" s="17">
        <f t="shared" si="12"/>
        <v>389</v>
      </c>
      <c r="E38" s="52">
        <v>54</v>
      </c>
      <c r="F38" s="94"/>
      <c r="G38" s="27">
        <f t="shared" si="11"/>
        <v>1568</v>
      </c>
      <c r="H38" s="21">
        <f t="shared" si="13"/>
        <v>3</v>
      </c>
      <c r="I38" s="21">
        <f t="shared" si="14"/>
        <v>33.6</v>
      </c>
      <c r="J38" s="28">
        <f t="shared" si="15"/>
        <v>36.6</v>
      </c>
      <c r="K38" s="29">
        <f t="shared" si="16"/>
        <v>623.4000000000001</v>
      </c>
      <c r="L38" s="30">
        <f t="shared" si="17"/>
        <v>10</v>
      </c>
      <c r="M38" s="30">
        <f t="shared" si="18"/>
        <v>23</v>
      </c>
      <c r="N38" s="31" t="str">
        <f t="shared" si="19"/>
        <v>10:23</v>
      </c>
      <c r="O38" s="32">
        <f t="shared" si="20"/>
        <v>0.43263888888888885</v>
      </c>
      <c r="P38" s="25">
        <f>O38+$P$23</f>
        <v>1.3631944444444444</v>
      </c>
    </row>
    <row r="39" spans="1:16" ht="15">
      <c r="A39" s="47" t="s">
        <v>74</v>
      </c>
      <c r="B39" s="47" t="s">
        <v>75</v>
      </c>
      <c r="C39" s="41">
        <v>16</v>
      </c>
      <c r="D39" s="70">
        <f t="shared" si="12"/>
        <v>405</v>
      </c>
      <c r="E39" s="45">
        <v>17</v>
      </c>
      <c r="F39" s="35">
        <v>30</v>
      </c>
      <c r="G39" s="72">
        <f t="shared" si="11"/>
        <v>1585</v>
      </c>
      <c r="H39" s="21">
        <f>IF($H$2&lt;&gt;0,ROUND((E39/$H$2)*60,0),0)</f>
        <v>1</v>
      </c>
      <c r="I39" s="21">
        <f>IF($I$2&lt;&gt;0,(C39/$I$2)*60,0)</f>
        <v>38.4</v>
      </c>
      <c r="J39" s="28">
        <f>H39+I39+F39</f>
        <v>69.4</v>
      </c>
      <c r="K39" s="29">
        <f>(J39+K38)</f>
        <v>692.8000000000001</v>
      </c>
      <c r="L39" s="30">
        <f>INT(K39/60)</f>
        <v>11</v>
      </c>
      <c r="M39" s="30">
        <f>ROUND(K39-(L39*60),0)</f>
        <v>33</v>
      </c>
      <c r="N39" s="31" t="str">
        <f>CONCATENATE(L39,":",M39)</f>
        <v>11:33</v>
      </c>
      <c r="O39" s="32">
        <f>VALUE(N39)</f>
        <v>0.48125</v>
      </c>
      <c r="P39" s="25">
        <f>O39+$P$23</f>
        <v>1.4118055555555555</v>
      </c>
    </row>
    <row r="40" spans="1:16" ht="15">
      <c r="A40" s="47" t="s">
        <v>76</v>
      </c>
      <c r="B40" s="47" t="s">
        <v>75</v>
      </c>
      <c r="C40" s="41">
        <v>14</v>
      </c>
      <c r="D40" s="70">
        <f t="shared" si="12"/>
        <v>419</v>
      </c>
      <c r="E40" s="45">
        <v>10</v>
      </c>
      <c r="F40" s="35"/>
      <c r="G40" s="72">
        <f t="shared" si="11"/>
        <v>1595</v>
      </c>
      <c r="H40" s="21">
        <f>IF($H$2&lt;&gt;0,ROUND((E40/$H$2)*60,0),0)</f>
        <v>1</v>
      </c>
      <c r="I40" s="21">
        <f>IF($I$2&lt;&gt;0,(C40/$I$2)*60,0)</f>
        <v>33.6</v>
      </c>
      <c r="J40" s="28">
        <f>H40+I40+F40</f>
        <v>34.6</v>
      </c>
      <c r="K40" s="29">
        <f>(J40+K39)</f>
        <v>727.4000000000001</v>
      </c>
      <c r="L40" s="30">
        <f>INT(K40/60)</f>
        <v>12</v>
      </c>
      <c r="M40" s="30">
        <f>ROUND(K40-(L40*60),0)</f>
        <v>7</v>
      </c>
      <c r="N40" s="31" t="str">
        <f>CONCATENATE(L40,":",M40)</f>
        <v>12:7</v>
      </c>
      <c r="O40" s="32">
        <f>VALUE(N40)</f>
        <v>0.5048611111111111</v>
      </c>
      <c r="P40" s="25">
        <f>O40+$P$23</f>
        <v>1.4354166666666666</v>
      </c>
    </row>
    <row r="41" spans="1:16" ht="15">
      <c r="A41" s="47" t="s">
        <v>77</v>
      </c>
      <c r="B41" s="47" t="s">
        <v>78</v>
      </c>
      <c r="C41" s="41">
        <v>2</v>
      </c>
      <c r="D41" s="70">
        <f t="shared" si="12"/>
        <v>421</v>
      </c>
      <c r="E41" s="45"/>
      <c r="F41" s="35">
        <v>30</v>
      </c>
      <c r="G41" s="72">
        <f t="shared" si="11"/>
        <v>1595</v>
      </c>
      <c r="H41" s="21">
        <f>IF($H$2&lt;&gt;0,ROUND((E41/$H$2)*60,0),0)</f>
        <v>0</v>
      </c>
      <c r="I41" s="21">
        <f>IF($I$2&lt;&gt;0,(C41/$I$2)*60,0)</f>
        <v>4.8</v>
      </c>
      <c r="J41" s="28">
        <f>H41+I41+F41</f>
        <v>34.8</v>
      </c>
      <c r="K41" s="29">
        <f>(J41+K40)</f>
        <v>762.2</v>
      </c>
      <c r="L41" s="30">
        <f>INT(K41/60)</f>
        <v>12</v>
      </c>
      <c r="M41" s="30">
        <f>ROUND(K41-(L41*60),0)</f>
        <v>42</v>
      </c>
      <c r="N41" s="31" t="str">
        <f>CONCATENATE(L41,":",M41)</f>
        <v>12:42</v>
      </c>
      <c r="O41" s="32">
        <f>VALUE(N41)</f>
        <v>0.5291666666666667</v>
      </c>
      <c r="P41" s="25">
        <f>O41+$P$23</f>
        <v>1.4597222222222221</v>
      </c>
    </row>
    <row r="42" spans="1:16" ht="15">
      <c r="A42" s="78" t="s">
        <v>79</v>
      </c>
      <c r="B42" s="79"/>
      <c r="C42" s="80">
        <v>37</v>
      </c>
      <c r="D42" s="81">
        <f t="shared" si="12"/>
        <v>458</v>
      </c>
      <c r="E42" s="82">
        <v>25</v>
      </c>
      <c r="F42" s="95"/>
      <c r="G42" s="83">
        <f t="shared" si="11"/>
        <v>1620</v>
      </c>
      <c r="H42" s="85">
        <f>IF($H$2&lt;&gt;0,ROUND((E42/$H$2)*60,0),0)</f>
        <v>1</v>
      </c>
      <c r="I42" s="85">
        <f>IF($I$2&lt;&gt;0,(C42/$I$2)*60,0)</f>
        <v>88.8</v>
      </c>
      <c r="J42" s="86">
        <f>H42+I42+F42</f>
        <v>89.8</v>
      </c>
      <c r="K42" s="87">
        <f>(J42+K41)</f>
        <v>852</v>
      </c>
      <c r="L42" s="88">
        <f>INT(K42/60)</f>
        <v>14</v>
      </c>
      <c r="M42" s="88">
        <f>ROUND(K42-(L42*60),0)</f>
        <v>12</v>
      </c>
      <c r="N42" s="89" t="str">
        <f>CONCATENATE(L42,":",M42)</f>
        <v>14:12</v>
      </c>
      <c r="O42" s="90">
        <f>VALUE(N42)</f>
        <v>0.5916666666666667</v>
      </c>
      <c r="P42" s="91">
        <f>O42+$P$23</f>
        <v>1.5222222222222221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mathieu</dc:creator>
  <cp:keywords/>
  <dc:description/>
  <cp:lastModifiedBy>michel mathieu</cp:lastModifiedBy>
  <dcterms:created xsi:type="dcterms:W3CDTF">2017-03-24T15:31:13Z</dcterms:created>
  <dcterms:modified xsi:type="dcterms:W3CDTF">2017-03-25T07:42:26Z</dcterms:modified>
  <cp:category/>
  <cp:version/>
  <cp:contentType/>
  <cp:contentStatus/>
</cp:coreProperties>
</file>